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oduktion\BLINFO\Beräkningar och mallar\"/>
    </mc:Choice>
  </mc:AlternateContent>
  <bookViews>
    <workbookView xWindow="0" yWindow="0" windowWidth="23130" windowHeight="12015"/>
  </bookViews>
  <sheets>
    <sheet name="2017" sheetId="2" r:id="rId1"/>
    <sheet name="2017 (brutna år)" sheetId="5" r:id="rId2"/>
    <sheet name="2016"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B9" i="5"/>
  <c r="B11" i="5" s="1"/>
  <c r="C8" i="5"/>
  <c r="D8" i="5" s="1"/>
  <c r="C7" i="5"/>
  <c r="C9" i="5" s="1"/>
  <c r="C7" i="2"/>
  <c r="D7" i="2" s="1"/>
  <c r="C8" i="2"/>
  <c r="D8" i="2" s="1"/>
  <c r="B9" i="2"/>
  <c r="B11" i="2" s="1"/>
  <c r="D10" i="2"/>
  <c r="D9" i="2" l="1"/>
  <c r="D7" i="5"/>
  <c r="D9" i="5" s="1"/>
  <c r="D11" i="2"/>
  <c r="B25" i="2" s="1"/>
  <c r="B24" i="2"/>
  <c r="C30" i="2"/>
  <c r="C9" i="2"/>
  <c r="D11" i="1"/>
  <c r="C34" i="2" l="1"/>
  <c r="C28" i="2"/>
  <c r="B28" i="2"/>
  <c r="B14" i="2" s="1"/>
  <c r="B16" i="2" s="1"/>
  <c r="C32" i="2"/>
  <c r="B21" i="2"/>
  <c r="B23" i="5"/>
  <c r="B30" i="5"/>
  <c r="C34" i="5"/>
  <c r="C30" i="5"/>
  <c r="C36" i="5"/>
  <c r="C32" i="5"/>
  <c r="B26" i="5"/>
  <c r="D11" i="5"/>
  <c r="B10" i="1"/>
  <c r="B12" i="1" s="1"/>
  <c r="C9" i="1"/>
  <c r="D9" i="1" s="1"/>
  <c r="C8" i="1"/>
  <c r="D8" i="1" s="1"/>
  <c r="C7" i="1"/>
  <c r="D7" i="1" s="1"/>
  <c r="B16" i="5" l="1"/>
  <c r="B27" i="5"/>
  <c r="B14" i="5"/>
  <c r="B18" i="5" s="1"/>
  <c r="D10" i="1"/>
  <c r="D12" i="1" s="1"/>
  <c r="B17" i="1" s="1"/>
  <c r="C10" i="1"/>
  <c r="B24" i="1" s="1"/>
  <c r="C24" i="1" s="1"/>
  <c r="B23" i="1"/>
  <c r="B36" i="1" l="1"/>
  <c r="C36" i="1" s="1"/>
  <c r="B27" i="1"/>
  <c r="B26" i="1"/>
  <c r="B28" i="1"/>
  <c r="B29" i="1"/>
  <c r="B34" i="1" s="1"/>
  <c r="C23" i="1"/>
  <c r="C33" i="1" l="1"/>
  <c r="A39" i="1" s="1"/>
  <c r="B32" i="1"/>
  <c r="A40" i="1"/>
  <c r="C17" i="1"/>
  <c r="A38" i="1"/>
  <c r="C35" i="1"/>
  <c r="B35" i="1"/>
  <c r="C34" i="1"/>
  <c r="B15" i="1" l="1"/>
  <c r="B19" i="1" s="1"/>
  <c r="C15" i="1"/>
  <c r="C19" i="1" s="1"/>
</calcChain>
</file>

<file path=xl/comments1.xml><?xml version="1.0" encoding="utf-8"?>
<comments xmlns="http://schemas.openxmlformats.org/spreadsheetml/2006/main">
  <authors>
    <author>Karin Fyhr</author>
  </authors>
  <commentList>
    <comment ref="D6" authorId="0" shapeId="0">
      <text>
        <r>
          <rPr>
            <sz val="9"/>
            <color indexed="81"/>
            <rFont val="Tahoma"/>
            <family val="2"/>
          </rPr>
          <t xml:space="preserve">Observera att det är beloppen </t>
        </r>
        <r>
          <rPr>
            <i/>
            <sz val="9"/>
            <color indexed="81"/>
            <rFont val="Tahoma"/>
            <family val="2"/>
          </rPr>
          <t>exklusive</t>
        </r>
        <r>
          <rPr>
            <sz val="9"/>
            <color indexed="81"/>
            <rFont val="Tahoma"/>
            <family val="2"/>
          </rPr>
          <t xml:space="preserve"> moms som jämförs med 1995 respektive 1996 års avdragsramar nedan.</t>
        </r>
      </text>
    </comment>
  </commentList>
</comments>
</file>

<file path=xl/sharedStrings.xml><?xml version="1.0" encoding="utf-8"?>
<sst xmlns="http://schemas.openxmlformats.org/spreadsheetml/2006/main" count="98" uniqueCount="53">
  <si>
    <t>Antal personer</t>
  </si>
  <si>
    <t>Starköl</t>
  </si>
  <si>
    <t>Vin/sprit</t>
  </si>
  <si>
    <t>Summa =</t>
  </si>
  <si>
    <t>varav moms</t>
  </si>
  <si>
    <t>per person</t>
  </si>
  <si>
    <t>Schablon 1996 (om &gt;180 kr/pers)</t>
  </si>
  <si>
    <t>Schablon 1995 (om &gt;300 kr/pers)</t>
  </si>
  <si>
    <t>Mat inkl starköl (exkl moms)</t>
  </si>
  <si>
    <t>Mat inkl vin/sprit (exkl moms)</t>
  </si>
  <si>
    <t>(1995 års regler)</t>
  </si>
  <si>
    <t>(1996 års regler)</t>
  </si>
  <si>
    <t>Verklig 1995</t>
  </si>
  <si>
    <t>Verklig 1996</t>
  </si>
  <si>
    <t>Max moms att lyfta =</t>
  </si>
  <si>
    <t>Extern representation</t>
  </si>
  <si>
    <t>Belopp inkl moms</t>
  </si>
  <si>
    <t>Belopp exkl moms</t>
  </si>
  <si>
    <t>Underlag:</t>
  </si>
  <si>
    <t>Mat / (total) =</t>
  </si>
  <si>
    <t>Starköl / (total exkl vin o sprit) =</t>
  </si>
  <si>
    <t>Mat / (total exkl vin o sprit) =</t>
  </si>
  <si>
    <t>Vin, sprit o starköl / (total) =</t>
  </si>
  <si>
    <t>-</t>
  </si>
  <si>
    <t>Schablon 1995 (om &gt;200 kr/pers)</t>
  </si>
  <si>
    <t>Intern representation</t>
  </si>
  <si>
    <t>Alternativ momslyft:</t>
  </si>
  <si>
    <t>Avdragsgill kostnad =</t>
  </si>
  <si>
    <t>Mat (ska alltid ingå)</t>
  </si>
  <si>
    <t>© Björn Lundén Information AB 2013</t>
  </si>
  <si>
    <t>denna kalkyl.</t>
  </si>
  <si>
    <t>OBS. Gör alltid en manuell beräkning av utfallet som stöd för beslut om moms att lyfta.</t>
  </si>
  <si>
    <t xml:space="preserve">Björn Lundén Information friskriver sig härmed från allt ansvar med avseende på nyttjande av </t>
  </si>
  <si>
    <t>Ej avdragsgill kostnad =</t>
  </si>
  <si>
    <t>Dricks</t>
  </si>
  <si>
    <t>Total summa enl kvitto =</t>
  </si>
  <si>
    <t>(gäller räkenskapsår som börjar 1 januari 2017 eller senare)</t>
  </si>
  <si>
    <t>(gäller räkenskapsår som avslutas 31 december 2016 eller tidigare</t>
  </si>
  <si>
    <t>© Björn Lundén Information AB 2016</t>
  </si>
  <si>
    <t>Om &lt;300 kr/pers utan alkohol:</t>
  </si>
  <si>
    <t>Om &lt;300 kr/pers med alkohol:</t>
  </si>
  <si>
    <t>Om &gt;300 kr/pers utan alkohol:</t>
  </si>
  <si>
    <t>Om &gt;300 kr/pers med alkohol:</t>
  </si>
  <si>
    <t>Verklig</t>
  </si>
  <si>
    <t>Schablon</t>
  </si>
  <si>
    <t>Alkoholhaltiga drycker</t>
  </si>
  <si>
    <t>Mat</t>
  </si>
  <si>
    <t>Proportionering:</t>
  </si>
  <si>
    <t>Utgift (exkl moms) per person</t>
  </si>
  <si>
    <t>Beräkning:</t>
  </si>
  <si>
    <t>(gäller räkenskapsår som påbörjats före 1 januari 2017</t>
  </si>
  <si>
    <t>Måltidsrepresentation och moms - 2017</t>
  </si>
  <si>
    <t>Måltidsrepresentation och moms - 2016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</si>
</sst>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
      <sz val="8"/>
      <color theme="1"/>
      <name val="Calibri"/>
      <family val="2"/>
      <scheme val="minor"/>
    </font>
    <font>
      <i/>
      <sz val="10"/>
      <name val="Arial"/>
      <family val="2"/>
    </font>
    <font>
      <i/>
      <sz val="9"/>
      <name val="Arial"/>
      <family val="2"/>
    </font>
    <font>
      <sz val="9"/>
      <color indexed="81"/>
      <name val="Tahoma"/>
      <family val="2"/>
    </font>
    <font>
      <i/>
      <sz val="9"/>
      <color indexed="81"/>
      <name val="Tahoma"/>
      <family val="2"/>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79FA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53">
    <xf numFmtId="0" fontId="0" fillId="0" borderId="0" xfId="0"/>
    <xf numFmtId="0" fontId="2" fillId="0" borderId="0" xfId="0" applyFont="1"/>
    <xf numFmtId="2" fontId="0" fillId="0" borderId="0" xfId="0" applyNumberFormat="1"/>
    <xf numFmtId="0" fontId="0" fillId="0" borderId="0" xfId="0" applyAlignment="1">
      <alignment horizontal="right"/>
    </xf>
    <xf numFmtId="0" fontId="1" fillId="0" borderId="0" xfId="0" applyFont="1"/>
    <xf numFmtId="0" fontId="1" fillId="0" borderId="0" xfId="0" applyFont="1" applyAlignment="1">
      <alignment horizontal="right"/>
    </xf>
    <xf numFmtId="2" fontId="1" fillId="0" borderId="0" xfId="0" applyNumberFormat="1" applyFont="1"/>
    <xf numFmtId="2" fontId="0" fillId="0" borderId="0" xfId="0" applyNumberFormat="1" applyAlignment="1">
      <alignment horizontal="right"/>
    </xf>
    <xf numFmtId="2" fontId="1" fillId="0" borderId="0" xfId="0" applyNumberFormat="1" applyFont="1" applyAlignment="1">
      <alignment horizontal="right"/>
    </xf>
    <xf numFmtId="9" fontId="0" fillId="0" borderId="0" xfId="1" applyFont="1"/>
    <xf numFmtId="0" fontId="1" fillId="0" borderId="2" xfId="0" applyFont="1" applyBorder="1"/>
    <xf numFmtId="0" fontId="0" fillId="0" borderId="3" xfId="0" applyBorder="1"/>
    <xf numFmtId="0" fontId="0" fillId="0" borderId="3" xfId="0" applyBorder="1" applyAlignment="1">
      <alignment horizontal="right"/>
    </xf>
    <xf numFmtId="0" fontId="0" fillId="0" borderId="5" xfId="0" applyBorder="1"/>
    <xf numFmtId="2" fontId="0" fillId="0" borderId="0" xfId="0" applyNumberFormat="1" applyBorder="1"/>
    <xf numFmtId="0" fontId="0" fillId="0" borderId="0" xfId="0" applyBorder="1"/>
    <xf numFmtId="9" fontId="0" fillId="0" borderId="0" xfId="1" applyFont="1" applyBorder="1"/>
    <xf numFmtId="0" fontId="0" fillId="0" borderId="8" xfId="0" applyBorder="1"/>
    <xf numFmtId="0" fontId="0" fillId="0" borderId="4" xfId="0" applyBorder="1" applyAlignment="1">
      <alignment horizontal="right"/>
    </xf>
    <xf numFmtId="0" fontId="0" fillId="0" borderId="6" xfId="0" applyBorder="1" applyAlignment="1">
      <alignment horizontal="left"/>
    </xf>
    <xf numFmtId="0" fontId="0" fillId="0" borderId="6" xfId="0" applyBorder="1" applyAlignment="1">
      <alignment horizontal="right"/>
    </xf>
    <xf numFmtId="0" fontId="0" fillId="0" borderId="9" xfId="0" applyBorder="1" applyAlignment="1">
      <alignment horizontal="right"/>
    </xf>
    <xf numFmtId="0" fontId="4" fillId="0" borderId="0" xfId="0" applyFont="1"/>
    <xf numFmtId="2" fontId="2" fillId="3" borderId="1" xfId="0" applyNumberFormat="1" applyFont="1" applyFill="1" applyBorder="1"/>
    <xf numFmtId="0" fontId="5" fillId="0" borderId="0" xfId="0" applyFont="1"/>
    <xf numFmtId="0" fontId="0" fillId="2" borderId="1" xfId="0" applyFill="1" applyBorder="1" applyProtection="1">
      <protection locked="0"/>
    </xf>
    <xf numFmtId="2" fontId="0" fillId="2" borderId="1" xfId="0" applyNumberFormat="1" applyFill="1" applyBorder="1" applyProtection="1">
      <protection locked="0"/>
    </xf>
    <xf numFmtId="0" fontId="8" fillId="0" borderId="0" xfId="0" applyNumberFormat="1" applyFont="1" applyProtection="1"/>
    <xf numFmtId="0" fontId="7" fillId="0" borderId="0" xfId="0" applyFont="1" applyProtection="1"/>
    <xf numFmtId="0" fontId="8" fillId="0" borderId="0" xfId="0" applyFont="1" applyProtection="1"/>
    <xf numFmtId="0" fontId="1" fillId="0" borderId="0" xfId="0" applyFont="1" applyAlignment="1">
      <alignment horizontal="center" wrapText="1"/>
    </xf>
    <xf numFmtId="0" fontId="1" fillId="0" borderId="0" xfId="0" applyFont="1" applyAlignment="1">
      <alignment horizontal="center"/>
    </xf>
    <xf numFmtId="2" fontId="2" fillId="4" borderId="1" xfId="0" applyNumberFormat="1" applyFont="1" applyFill="1" applyBorder="1"/>
    <xf numFmtId="0" fontId="0" fillId="0" borderId="0" xfId="0" applyFont="1"/>
    <xf numFmtId="0" fontId="0" fillId="0" borderId="0" xfId="0" applyBorder="1" applyAlignment="1">
      <alignment horizontal="right"/>
    </xf>
    <xf numFmtId="0" fontId="1" fillId="0" borderId="0" xfId="0" applyFont="1" applyBorder="1" applyAlignment="1">
      <alignment horizontal="center" wrapText="1"/>
    </xf>
    <xf numFmtId="2" fontId="0" fillId="0" borderId="0" xfId="0" applyNumberFormat="1" applyBorder="1" applyAlignment="1">
      <alignment horizontal="right"/>
    </xf>
    <xf numFmtId="0" fontId="1" fillId="0" borderId="5" xfId="0" applyFont="1" applyBorder="1"/>
    <xf numFmtId="0" fontId="1" fillId="0" borderId="6" xfId="0" applyFont="1" applyBorder="1" applyAlignment="1">
      <alignment horizontal="right"/>
    </xf>
    <xf numFmtId="0" fontId="6" fillId="0" borderId="5" xfId="0" applyFont="1" applyBorder="1"/>
    <xf numFmtId="0" fontId="6" fillId="0" borderId="7" xfId="0" applyFont="1" applyBorder="1"/>
    <xf numFmtId="0" fontId="11" fillId="0" borderId="0" xfId="0" applyFont="1"/>
    <xf numFmtId="2" fontId="1" fillId="0" borderId="6" xfId="0" applyNumberFormat="1" applyFont="1" applyBorder="1" applyAlignment="1">
      <alignment horizontal="right"/>
    </xf>
    <xf numFmtId="2" fontId="1" fillId="0" borderId="0" xfId="0" applyNumberFormat="1" applyFont="1" applyBorder="1"/>
    <xf numFmtId="2" fontId="1" fillId="0" borderId="6" xfId="0" applyNumberFormat="1" applyFont="1" applyBorder="1" applyAlignment="1">
      <alignment horizontal="center"/>
    </xf>
    <xf numFmtId="0" fontId="0" fillId="0" borderId="0" xfId="0" applyAlignment="1">
      <alignment horizontal="center"/>
    </xf>
    <xf numFmtId="2" fontId="1" fillId="0" borderId="0" xfId="0" applyNumberFormat="1" applyFont="1" applyBorder="1" applyAlignment="1">
      <alignment horizontal="center"/>
    </xf>
    <xf numFmtId="0" fontId="11" fillId="0" borderId="6" xfId="0" applyFont="1" applyBorder="1" applyAlignment="1">
      <alignment horizontal="center"/>
    </xf>
    <xf numFmtId="2" fontId="0" fillId="0" borderId="0" xfId="0" applyNumberForma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9" fontId="0" fillId="0" borderId="0" xfId="1" applyFont="1" applyBorder="1" applyAlignment="1">
      <alignment horizontal="right"/>
    </xf>
    <xf numFmtId="1" fontId="0" fillId="0" borderId="0" xfId="0" applyNumberFormat="1" applyBorder="1"/>
  </cellXfs>
  <cellStyles count="2">
    <cellStyle name="Normal" xfId="0" builtinId="0"/>
    <cellStyle name="Procent" xfId="1" builtinId="5"/>
  </cellStyles>
  <dxfs count="0"/>
  <tableStyles count="0" defaultTableStyle="TableStyleMedium2" defaultPivotStyle="PivotStyleLight16"/>
  <colors>
    <mruColors>
      <color rgb="FFF79F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4482</xdr:colOff>
      <xdr:row>0</xdr:row>
      <xdr:rowOff>9520</xdr:rowOff>
    </xdr:from>
    <xdr:to>
      <xdr:col>8</xdr:col>
      <xdr:colOff>600636</xdr:colOff>
      <xdr:row>20</xdr:row>
      <xdr:rowOff>179294</xdr:rowOff>
    </xdr:to>
    <xdr:sp macro="" textlink="">
      <xdr:nvSpPr>
        <xdr:cNvPr id="2" name="textruta 1"/>
        <xdr:cNvSpPr txBox="1"/>
      </xdr:nvSpPr>
      <xdr:spPr>
        <a:xfrm>
          <a:off x="6212541" y="9520"/>
          <a:ext cx="2411507" cy="4293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Fakta:</a:t>
          </a:r>
        </a:p>
        <a:p>
          <a:r>
            <a:rPr lang="sv-SE" sz="1100" baseline="0"/>
            <a:t>Avdraget för representationsmåltider är slopat från och med beskattningsår som börjar 1 januari 2017 och senare. </a:t>
          </a:r>
          <a:r>
            <a:rPr lang="sv-SE"/>
            <a:t>Moms får dock lyftas på utgifter upp till 300 kr (exklusive moms) per person för måltider eller liknande förtäring i samband med representation eller liknande ändamål.</a:t>
          </a:r>
          <a:r>
            <a:rPr lang="sv-SE" sz="1100" baseline="0"/>
            <a:t>Samma regler gäller både extern och intern representation. De nya momsreglerna gäller från och med 1 januari 2017.</a:t>
          </a:r>
        </a:p>
        <a:p>
          <a:endParaRPr lang="sv-SE" sz="1100" baseline="0"/>
        </a:p>
        <a:p>
          <a:r>
            <a:rPr lang="sv-SE" baseline="0"/>
            <a:t>Om utgiften för representationen avser både mat och alkoholhaltiga drycker kan momsen beräknas antingen utifrån de faktiska kostnaderna eller enligt Skatteverkets schablon på 46 kr per person.</a:t>
          </a:r>
        </a:p>
        <a:p>
          <a:endParaRPr lang="sv-SE" baseline="0"/>
        </a:p>
        <a:p>
          <a:r>
            <a:rPr lang="sv-SE" sz="1100"/>
            <a:t>Den här kalkylen kan användas för att beräkna hur mycket </a:t>
          </a:r>
          <a:r>
            <a:rPr lang="sv-SE" sz="1100" i="0"/>
            <a:t>moms</a:t>
          </a:r>
          <a:r>
            <a:rPr lang="sv-SE" sz="1100"/>
            <a:t> som maximalt</a:t>
          </a:r>
          <a:r>
            <a:rPr lang="sv-SE" sz="1100" baseline="0"/>
            <a:t> får lyftas vid extern och intern måltidsrepresentation. </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4482</xdr:colOff>
      <xdr:row>0</xdr:row>
      <xdr:rowOff>9521</xdr:rowOff>
    </xdr:from>
    <xdr:to>
      <xdr:col>8</xdr:col>
      <xdr:colOff>600636</xdr:colOff>
      <xdr:row>22</xdr:row>
      <xdr:rowOff>168088</xdr:rowOff>
    </xdr:to>
    <xdr:sp macro="" textlink="">
      <xdr:nvSpPr>
        <xdr:cNvPr id="2" name="textruta 1"/>
        <xdr:cNvSpPr txBox="1"/>
      </xdr:nvSpPr>
      <xdr:spPr>
        <a:xfrm>
          <a:off x="6214782" y="9521"/>
          <a:ext cx="2424954" cy="4292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Fakta:</a:t>
          </a:r>
        </a:p>
        <a:p>
          <a:r>
            <a:rPr lang="sv-SE" sz="1100" baseline="0">
              <a:solidFill>
                <a:schemeClr val="dk1"/>
              </a:solidFill>
              <a:effectLst/>
              <a:latin typeface="+mn-lt"/>
              <a:ea typeface="+mn-ea"/>
              <a:cs typeface="+mn-cs"/>
            </a:rPr>
            <a:t>Avdraget för representationsmåltider är slopat från och med beskattningsår som börjar 1 januari 2017 och senare. </a:t>
          </a:r>
          <a:r>
            <a:rPr lang="sv-SE" sz="1100">
              <a:solidFill>
                <a:schemeClr val="dk1"/>
              </a:solidFill>
              <a:effectLst/>
              <a:latin typeface="+mn-lt"/>
              <a:ea typeface="+mn-ea"/>
              <a:cs typeface="+mn-cs"/>
            </a:rPr>
            <a:t>Moms får dock lyftas på utgifter upp till 300 kr (exklusive moms) per person för måltider eller liknande förtäring i samband med representation eller liknande ändamål.</a:t>
          </a:r>
          <a:r>
            <a:rPr lang="sv-SE" sz="1100" baseline="0">
              <a:solidFill>
                <a:schemeClr val="dk1"/>
              </a:solidFill>
              <a:effectLst/>
              <a:latin typeface="+mn-lt"/>
              <a:ea typeface="+mn-ea"/>
              <a:cs typeface="+mn-cs"/>
            </a:rPr>
            <a:t>Samma regler gäller både extern och intern representation. De nya momsreglerna gäller från och med 1 januari 2017. </a:t>
          </a:r>
        </a:p>
        <a:p>
          <a:endParaRPr lang="sv-SE">
            <a:effectLst/>
          </a:endParaRPr>
        </a:p>
        <a:p>
          <a:r>
            <a:rPr lang="sv-SE" sz="1100" baseline="0">
              <a:solidFill>
                <a:schemeClr val="dk1"/>
              </a:solidFill>
              <a:effectLst/>
              <a:latin typeface="+mn-lt"/>
              <a:ea typeface="+mn-ea"/>
              <a:cs typeface="+mn-cs"/>
            </a:rPr>
            <a:t>Om utgiften för representationen avser både mat och alkoholhaltiga drycker kan momsen beräknas antingen utifrån de faktiska kostnaderna eller enligt Skatteverkets schablon på 46 kr per person.</a:t>
          </a:r>
        </a:p>
        <a:p>
          <a:endParaRPr lang="sv-SE">
            <a:effectLst/>
          </a:endParaRPr>
        </a:p>
        <a:p>
          <a:r>
            <a:rPr lang="sv-SE" sz="1100">
              <a:solidFill>
                <a:schemeClr val="dk1"/>
              </a:solidFill>
              <a:effectLst/>
              <a:latin typeface="+mn-lt"/>
              <a:ea typeface="+mn-ea"/>
              <a:cs typeface="+mn-cs"/>
            </a:rPr>
            <a:t>Den här kalkylen kan användas för att beräkna hur mycket </a:t>
          </a:r>
          <a:r>
            <a:rPr lang="sv-SE" sz="1100" i="0">
              <a:solidFill>
                <a:schemeClr val="dk1"/>
              </a:solidFill>
              <a:effectLst/>
              <a:latin typeface="+mn-lt"/>
              <a:ea typeface="+mn-ea"/>
              <a:cs typeface="+mn-cs"/>
            </a:rPr>
            <a:t>moms</a:t>
          </a:r>
          <a:r>
            <a:rPr lang="sv-SE" sz="1100">
              <a:solidFill>
                <a:schemeClr val="dk1"/>
              </a:solidFill>
              <a:effectLst/>
              <a:latin typeface="+mn-lt"/>
              <a:ea typeface="+mn-ea"/>
              <a:cs typeface="+mn-cs"/>
            </a:rPr>
            <a:t> som maximalt</a:t>
          </a:r>
          <a:r>
            <a:rPr lang="sv-SE" sz="1100" baseline="0">
              <a:solidFill>
                <a:schemeClr val="dk1"/>
              </a:solidFill>
              <a:effectLst/>
              <a:latin typeface="+mn-lt"/>
              <a:ea typeface="+mn-ea"/>
              <a:cs typeface="+mn-cs"/>
            </a:rPr>
            <a:t> får lyftas vid extern och intern måltidsrepresentation. </a:t>
          </a:r>
          <a:endParaRPr lang="sv-S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4482</xdr:colOff>
      <xdr:row>0</xdr:row>
      <xdr:rowOff>9523</xdr:rowOff>
    </xdr:from>
    <xdr:to>
      <xdr:col>9</xdr:col>
      <xdr:colOff>409574</xdr:colOff>
      <xdr:row>38</xdr:row>
      <xdr:rowOff>11205</xdr:rowOff>
    </xdr:to>
    <xdr:sp macro="" textlink="">
      <xdr:nvSpPr>
        <xdr:cNvPr id="2" name="textruta 1"/>
        <xdr:cNvSpPr txBox="1"/>
      </xdr:nvSpPr>
      <xdr:spPr>
        <a:xfrm>
          <a:off x="5887570" y="9523"/>
          <a:ext cx="2825563" cy="6971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Fakta:</a:t>
          </a:r>
        </a:p>
        <a:p>
          <a:r>
            <a:rPr lang="sv-SE" sz="1100"/>
            <a:t>Under 2013 kom en uppmärksammad dom (den s k Porsche-domen) som visade</a:t>
          </a:r>
          <a:r>
            <a:rPr lang="sv-SE" sz="1100" baseline="0"/>
            <a:t> att </a:t>
          </a:r>
          <a:r>
            <a:rPr lang="sv-SE"/>
            <a:t>de svenska momsreglerna som begränsar rätten till momslyft vid representation under lång tid delvis varit felaktiga. Efter</a:t>
          </a:r>
          <a:r>
            <a:rPr lang="sv-SE" baseline="0"/>
            <a:t> Sveriges EU-inträde 1995 fick begränsningen av momslyft vid representation inte utvidgas och moms skulle därför ha fått lyftas med högre belopp än vad de svenska momsreglerna medgav då beloppen för avdragsgill representation sänktes (från 300 kr till 180 kr år 1996, och från 180 kr till 90 kr år 1997). I ett ställningstagande har Skatteverket efter Porsche-domen klargjort att moms att lyfta får beräknas utifrån de belopp som var avdragsgilla 1995/1996. Skatteverket har dessutom tagit fram ett antal schabloner som får användas om man inte vill beräkna momsen utifrån verkliga kostnader. Beräkningarna utgår från de belopp som var avdragsgilla 1995 (300 kr person vid extern måltidsrepresentation och 200 kr per person vid intern representation – belopp exklusive vin och sprit eftersom detta inte var avdragsgillt alls före 1996) och 1996 (180 kr per person). </a:t>
          </a:r>
        </a:p>
        <a:p>
          <a:endParaRPr lang="sv-SE" baseline="0"/>
        </a:p>
        <a:p>
          <a:r>
            <a:rPr lang="sv-SE" baseline="0"/>
            <a:t>Observera dock att de inkomstskattemässiga avdragen inte ändrats. Högsta avdragsgilla </a:t>
          </a:r>
          <a:r>
            <a:rPr lang="sv-SE" i="1" baseline="0"/>
            <a:t>kostnad</a:t>
          </a:r>
          <a:r>
            <a:rPr lang="sv-SE" baseline="0"/>
            <a:t> vid måltidsrepresentation är fortfarande 90 kr per person sedan 1997. Enligt förarbetena till bestämmelserna ska avdragsutrymmet till huvudsaklig del gå åt för att täcka kostnaderna för </a:t>
          </a:r>
          <a:r>
            <a:rPr lang="sv-SE" i="1" baseline="0"/>
            <a:t>mat</a:t>
          </a:r>
          <a:r>
            <a:rPr lang="sv-SE" baseline="0"/>
            <a:t>.</a:t>
          </a:r>
        </a:p>
        <a:p>
          <a:endParaRPr lang="sv-SE" sz="1100"/>
        </a:p>
        <a:p>
          <a:r>
            <a:rPr lang="sv-SE" sz="1100"/>
            <a:t>Den här kalkylen kan användas för att beräkna hur mycket </a:t>
          </a:r>
          <a:r>
            <a:rPr lang="sv-SE" sz="1100" i="1"/>
            <a:t>moms</a:t>
          </a:r>
          <a:r>
            <a:rPr lang="sv-SE" sz="1100"/>
            <a:t> som maximalt</a:t>
          </a:r>
          <a:r>
            <a:rPr lang="sv-SE" sz="1100" baseline="0"/>
            <a:t> får lyftas vid extern och intern måltidsrepresentation. </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85" zoomScaleNormal="85" workbookViewId="0">
      <selection activeCell="B4" sqref="B4"/>
    </sheetView>
  </sheetViews>
  <sheetFormatPr defaultRowHeight="15" x14ac:dyDescent="0.25"/>
  <cols>
    <col min="1" max="1" width="38.5703125" customWidth="1"/>
    <col min="2" max="3" width="15.140625" customWidth="1"/>
    <col min="4" max="4" width="15.140625" style="3" customWidth="1"/>
  </cols>
  <sheetData>
    <row r="1" spans="1:9" ht="21" x14ac:dyDescent="0.35">
      <c r="A1" s="24" t="s">
        <v>51</v>
      </c>
    </row>
    <row r="2" spans="1:9" x14ac:dyDescent="0.25">
      <c r="A2" s="41" t="s">
        <v>36</v>
      </c>
    </row>
    <row r="4" spans="1:9" x14ac:dyDescent="0.25">
      <c r="A4" t="s">
        <v>0</v>
      </c>
      <c r="B4" s="25"/>
    </row>
    <row r="6" spans="1:9" s="4" customFormat="1" ht="30" x14ac:dyDescent="0.25">
      <c r="B6" s="30" t="s">
        <v>16</v>
      </c>
      <c r="C6" s="31" t="s">
        <v>4</v>
      </c>
      <c r="D6" s="30" t="s">
        <v>17</v>
      </c>
    </row>
    <row r="7" spans="1:9" x14ac:dyDescent="0.25">
      <c r="A7" t="s">
        <v>46</v>
      </c>
      <c r="B7" s="26"/>
      <c r="C7" s="2">
        <f>0.1071*B7</f>
        <v>0</v>
      </c>
      <c r="D7" s="7">
        <f>B7-C7</f>
        <v>0</v>
      </c>
      <c r="F7" s="2"/>
      <c r="G7" s="9"/>
      <c r="H7" s="2"/>
      <c r="I7" s="9"/>
    </row>
    <row r="8" spans="1:9" x14ac:dyDescent="0.25">
      <c r="A8" t="s">
        <v>45</v>
      </c>
      <c r="B8" s="26"/>
      <c r="C8" s="2">
        <f>0.2*B8</f>
        <v>0</v>
      </c>
      <c r="D8" s="7">
        <f>B8-C8</f>
        <v>0</v>
      </c>
      <c r="F8" s="2"/>
      <c r="G8" s="9"/>
      <c r="H8" s="2"/>
      <c r="I8" s="9"/>
    </row>
    <row r="9" spans="1:9" s="4" customFormat="1" x14ac:dyDescent="0.25">
      <c r="A9" s="4" t="s">
        <v>3</v>
      </c>
      <c r="B9" s="6">
        <f>SUM(B7:B8)</f>
        <v>0</v>
      </c>
      <c r="C9" s="6">
        <f>SUM(C7:C8)</f>
        <v>0</v>
      </c>
      <c r="D9" s="8">
        <f>SUM(D7:D8)</f>
        <v>0</v>
      </c>
      <c r="F9" s="6"/>
      <c r="H9" s="6"/>
    </row>
    <row r="10" spans="1:9" s="4" customFormat="1" x14ac:dyDescent="0.25">
      <c r="A10" s="33" t="s">
        <v>34</v>
      </c>
      <c r="B10" s="26"/>
      <c r="C10" s="6"/>
      <c r="D10" s="7">
        <f>B10-C10</f>
        <v>0</v>
      </c>
      <c r="F10" s="6"/>
      <c r="H10" s="6"/>
    </row>
    <row r="11" spans="1:9" s="4" customFormat="1" x14ac:dyDescent="0.25">
      <c r="A11" s="4" t="s">
        <v>35</v>
      </c>
      <c r="B11" s="6">
        <f>SUM(B9:B10)</f>
        <v>0</v>
      </c>
      <c r="C11" s="6"/>
      <c r="D11" s="6">
        <f>SUM(D9:D10)</f>
        <v>0</v>
      </c>
      <c r="F11" s="6"/>
      <c r="H11" s="6"/>
    </row>
    <row r="13" spans="1:9" x14ac:dyDescent="0.25">
      <c r="B13" s="35"/>
      <c r="C13" s="3"/>
    </row>
    <row r="14" spans="1:9" s="4" customFormat="1" ht="18.75" x14ac:dyDescent="0.3">
      <c r="A14" s="1" t="s">
        <v>14</v>
      </c>
      <c r="B14" s="23">
        <f>MAX(B28:C34)</f>
        <v>0</v>
      </c>
      <c r="C14" s="5"/>
      <c r="D14" s="5"/>
    </row>
    <row r="15" spans="1:9" ht="8.25" customHeight="1" x14ac:dyDescent="0.3">
      <c r="A15" s="22"/>
      <c r="C15" s="3"/>
    </row>
    <row r="16" spans="1:9" ht="18.75" x14ac:dyDescent="0.3">
      <c r="A16" s="1" t="s">
        <v>33</v>
      </c>
      <c r="B16" s="32">
        <f>B11-B14</f>
        <v>0</v>
      </c>
      <c r="C16" s="3"/>
    </row>
    <row r="17" spans="1:9" ht="18.75" x14ac:dyDescent="0.3">
      <c r="A17" s="1"/>
      <c r="B17" s="3"/>
      <c r="C17" s="3"/>
    </row>
    <row r="19" spans="1:9" x14ac:dyDescent="0.25">
      <c r="A19" s="10" t="s">
        <v>49</v>
      </c>
      <c r="B19" s="11"/>
      <c r="C19" s="18"/>
      <c r="D19"/>
    </row>
    <row r="20" spans="1:9" x14ac:dyDescent="0.25">
      <c r="A20" s="37"/>
      <c r="B20" s="15"/>
      <c r="C20" s="20"/>
      <c r="D20"/>
    </row>
    <row r="21" spans="1:9" x14ac:dyDescent="0.25">
      <c r="A21" s="37" t="s">
        <v>48</v>
      </c>
      <c r="B21" s="52">
        <f>IF(B4&gt;0,D9/B4,0)</f>
        <v>0</v>
      </c>
      <c r="C21" s="20"/>
      <c r="D21"/>
    </row>
    <row r="22" spans="1:9" x14ac:dyDescent="0.25">
      <c r="A22" s="37"/>
      <c r="B22" s="15"/>
      <c r="C22" s="20"/>
      <c r="D22"/>
    </row>
    <row r="23" spans="1:9" x14ac:dyDescent="0.25">
      <c r="A23" s="37" t="s">
        <v>47</v>
      </c>
      <c r="B23" s="50"/>
      <c r="C23" s="20"/>
      <c r="D23"/>
    </row>
    <row r="24" spans="1:9" x14ac:dyDescent="0.25">
      <c r="A24" s="13" t="s">
        <v>46</v>
      </c>
      <c r="B24" s="51">
        <f>IF(D9&gt;0,D7/$D$9,0)</f>
        <v>0</v>
      </c>
      <c r="C24" s="20"/>
      <c r="D24"/>
    </row>
    <row r="25" spans="1:9" x14ac:dyDescent="0.25">
      <c r="A25" t="s">
        <v>45</v>
      </c>
      <c r="B25" s="51">
        <f>IF(D11&gt;0,D8/$D$9,0)</f>
        <v>0</v>
      </c>
      <c r="C25" s="49"/>
      <c r="D25"/>
    </row>
    <row r="26" spans="1:9" x14ac:dyDescent="0.25">
      <c r="B26" s="51"/>
      <c r="C26" s="49"/>
      <c r="D26"/>
    </row>
    <row r="27" spans="1:9" x14ac:dyDescent="0.25">
      <c r="A27" s="13"/>
      <c r="B27" s="50" t="s">
        <v>44</v>
      </c>
      <c r="C27" s="49" t="s">
        <v>43</v>
      </c>
      <c r="D27"/>
    </row>
    <row r="28" spans="1:9" x14ac:dyDescent="0.25">
      <c r="A28" s="37" t="s">
        <v>42</v>
      </c>
      <c r="B28" s="46">
        <f>IF(B8&gt;0,IF(D9/B4&gt;300,IF(C9&gt;B4*46,B4*46,C9),0),0)</f>
        <v>0</v>
      </c>
      <c r="C28" s="44">
        <f>IF(B8&gt;0,IF(D9/B4&gt;300,B4*B24*0.12*300+B4*B25*0.25*300,0),0)</f>
        <v>0</v>
      </c>
      <c r="D28"/>
    </row>
    <row r="29" spans="1:9" x14ac:dyDescent="0.25">
      <c r="A29" s="13"/>
      <c r="B29" s="46"/>
      <c r="C29" s="47"/>
      <c r="D29"/>
    </row>
    <row r="30" spans="1:9" x14ac:dyDescent="0.25">
      <c r="A30" s="37" t="s">
        <v>41</v>
      </c>
      <c r="C30" s="44">
        <f>IF(D9&gt;0,IF(B8&gt;0,0,IF(D9/B4&lt;=300,0,B4*0.12*300)),0)</f>
        <v>0</v>
      </c>
      <c r="D30"/>
    </row>
    <row r="31" spans="1:9" s="4" customFormat="1" ht="14.45" customHeight="1" x14ac:dyDescent="0.25">
      <c r="A31" s="13"/>
      <c r="B31" s="48"/>
      <c r="C31" s="47"/>
      <c r="F31"/>
      <c r="G31"/>
      <c r="H31"/>
      <c r="I31"/>
    </row>
    <row r="32" spans="1:9" x14ac:dyDescent="0.25">
      <c r="A32" s="37" t="s">
        <v>40</v>
      </c>
      <c r="B32" s="46"/>
      <c r="C32" s="44">
        <f>IF(B8&gt;0,IF(D9/B4&lt;=300,C9,0),0)</f>
        <v>0</v>
      </c>
      <c r="D32"/>
    </row>
    <row r="33" spans="1:4" x14ac:dyDescent="0.25">
      <c r="A33" s="37"/>
      <c r="B33" s="46"/>
      <c r="C33" s="44"/>
      <c r="D33"/>
    </row>
    <row r="34" spans="1:4" x14ac:dyDescent="0.25">
      <c r="A34" s="37" t="s">
        <v>39</v>
      </c>
      <c r="B34" s="45"/>
      <c r="C34" s="44">
        <f>IF(D9&gt;0,IF(B8&gt;0,0,IF(D9/B4&lt;=300,C9,0)),0)</f>
        <v>0</v>
      </c>
      <c r="D34"/>
    </row>
    <row r="35" spans="1:4" x14ac:dyDescent="0.25">
      <c r="A35" s="37"/>
      <c r="B35" s="43"/>
      <c r="C35" s="42"/>
      <c r="D35"/>
    </row>
    <row r="36" spans="1:4" x14ac:dyDescent="0.25">
      <c r="A36" s="40"/>
      <c r="B36" s="17"/>
      <c r="C36" s="21"/>
      <c r="D36"/>
    </row>
    <row r="38" spans="1:4" x14ac:dyDescent="0.25">
      <c r="A38" s="28"/>
    </row>
    <row r="39" spans="1:4" x14ac:dyDescent="0.25">
      <c r="A39" s="27" t="s">
        <v>31</v>
      </c>
    </row>
    <row r="40" spans="1:4" x14ac:dyDescent="0.25">
      <c r="A40" s="29" t="s">
        <v>32</v>
      </c>
    </row>
    <row r="41" spans="1:4" x14ac:dyDescent="0.25">
      <c r="A41" s="29" t="s">
        <v>30</v>
      </c>
    </row>
    <row r="42" spans="1:4" x14ac:dyDescent="0.25">
      <c r="A42" s="29" t="s">
        <v>38</v>
      </c>
    </row>
  </sheetData>
  <sheetProtection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5" zoomScaleNormal="85" workbookViewId="0">
      <selection activeCell="B4" sqref="B4"/>
    </sheetView>
  </sheetViews>
  <sheetFormatPr defaultRowHeight="15" x14ac:dyDescent="0.25"/>
  <cols>
    <col min="1" max="1" width="38.5703125" customWidth="1"/>
    <col min="2" max="3" width="15.140625" customWidth="1"/>
    <col min="4" max="4" width="15.140625" style="3" customWidth="1"/>
  </cols>
  <sheetData>
    <row r="1" spans="1:9" ht="21" x14ac:dyDescent="0.35">
      <c r="A1" s="24" t="s">
        <v>51</v>
      </c>
    </row>
    <row r="2" spans="1:9" x14ac:dyDescent="0.25">
      <c r="A2" s="41" t="s">
        <v>50</v>
      </c>
    </row>
    <row r="4" spans="1:9" x14ac:dyDescent="0.25">
      <c r="A4" t="s">
        <v>0</v>
      </c>
      <c r="B4" s="25"/>
    </row>
    <row r="6" spans="1:9" s="4" customFormat="1" ht="30" x14ac:dyDescent="0.25">
      <c r="B6" s="30" t="s">
        <v>16</v>
      </c>
      <c r="C6" s="31" t="s">
        <v>4</v>
      </c>
      <c r="D6" s="30" t="s">
        <v>17</v>
      </c>
    </row>
    <row r="7" spans="1:9" x14ac:dyDescent="0.25">
      <c r="A7" t="s">
        <v>46</v>
      </c>
      <c r="B7" s="26"/>
      <c r="C7" s="2">
        <f>0.1071*B7</f>
        <v>0</v>
      </c>
      <c r="D7" s="7">
        <f>B7-C7</f>
        <v>0</v>
      </c>
      <c r="F7" s="2"/>
      <c r="G7" s="9"/>
      <c r="H7" s="2"/>
      <c r="I7" s="9"/>
    </row>
    <row r="8" spans="1:9" x14ac:dyDescent="0.25">
      <c r="A8" t="s">
        <v>45</v>
      </c>
      <c r="B8" s="26"/>
      <c r="C8" s="2">
        <f>0.2*B8</f>
        <v>0</v>
      </c>
      <c r="D8" s="7">
        <f>B8-C8</f>
        <v>0</v>
      </c>
      <c r="F8" s="2"/>
      <c r="G8" s="9"/>
      <c r="H8" s="2"/>
      <c r="I8" s="9"/>
    </row>
    <row r="9" spans="1:9" s="4" customFormat="1" x14ac:dyDescent="0.25">
      <c r="A9" s="4" t="s">
        <v>3</v>
      </c>
      <c r="B9" s="6">
        <f>SUM(B7:B8)</f>
        <v>0</v>
      </c>
      <c r="C9" s="6">
        <f>SUM(C7:C8)</f>
        <v>0</v>
      </c>
      <c r="D9" s="8">
        <f>SUM(D7:D8)</f>
        <v>0</v>
      </c>
      <c r="F9" s="6"/>
      <c r="H9" s="6"/>
    </row>
    <row r="10" spans="1:9" s="4" customFormat="1" x14ac:dyDescent="0.25">
      <c r="A10" s="33" t="s">
        <v>34</v>
      </c>
      <c r="B10" s="26"/>
      <c r="C10" s="6"/>
      <c r="D10" s="7">
        <f>B10-C10</f>
        <v>0</v>
      </c>
      <c r="F10" s="6"/>
      <c r="H10" s="6"/>
    </row>
    <row r="11" spans="1:9" s="4" customFormat="1" x14ac:dyDescent="0.25">
      <c r="A11" s="4" t="s">
        <v>35</v>
      </c>
      <c r="B11" s="6">
        <f>SUM(B9:B10)</f>
        <v>0</v>
      </c>
      <c r="C11" s="6"/>
      <c r="D11" s="6">
        <f>SUM(D9:D10)</f>
        <v>0</v>
      </c>
      <c r="F11" s="6"/>
      <c r="H11" s="6"/>
    </row>
    <row r="13" spans="1:9" x14ac:dyDescent="0.25">
      <c r="B13" s="35"/>
      <c r="C13" s="3"/>
    </row>
    <row r="14" spans="1:9" s="4" customFormat="1" ht="18.75" x14ac:dyDescent="0.3">
      <c r="A14" s="1" t="s">
        <v>14</v>
      </c>
      <c r="B14" s="23">
        <f>MAX(B30:C36)</f>
        <v>0</v>
      </c>
      <c r="C14" s="5"/>
      <c r="D14" s="5"/>
    </row>
    <row r="15" spans="1:9" ht="8.25" customHeight="1" x14ac:dyDescent="0.3">
      <c r="A15" s="22"/>
      <c r="C15" s="3"/>
    </row>
    <row r="16" spans="1:9" ht="18.75" x14ac:dyDescent="0.3">
      <c r="A16" s="1" t="s">
        <v>27</v>
      </c>
      <c r="B16" s="23">
        <f>IF(D11&gt;B4*90,B4*90,D11)</f>
        <v>0</v>
      </c>
      <c r="C16" s="3"/>
    </row>
    <row r="17" spans="1:4" ht="8.25" customHeight="1" x14ac:dyDescent="0.3">
      <c r="A17" s="22"/>
      <c r="C17" s="3"/>
    </row>
    <row r="18" spans="1:4" ht="18.75" x14ac:dyDescent="0.3">
      <c r="A18" s="1" t="s">
        <v>33</v>
      </c>
      <c r="B18" s="32">
        <f>B11-B16-B14</f>
        <v>0</v>
      </c>
      <c r="C18" s="3"/>
    </row>
    <row r="19" spans="1:4" ht="18.75" x14ac:dyDescent="0.3">
      <c r="A19" s="1"/>
      <c r="B19" s="3"/>
      <c r="C19" s="3"/>
    </row>
    <row r="21" spans="1:4" x14ac:dyDescent="0.25">
      <c r="A21" s="10" t="s">
        <v>49</v>
      </c>
      <c r="B21" s="11"/>
      <c r="C21" s="18"/>
      <c r="D21"/>
    </row>
    <row r="22" spans="1:4" x14ac:dyDescent="0.25">
      <c r="A22" s="37"/>
      <c r="B22" s="15"/>
      <c r="C22" s="20"/>
      <c r="D22"/>
    </row>
    <row r="23" spans="1:4" x14ac:dyDescent="0.25">
      <c r="A23" s="37" t="s">
        <v>48</v>
      </c>
      <c r="B23" s="52">
        <f>IF(B4&gt;0,D9/B4,0)</f>
        <v>0</v>
      </c>
      <c r="C23" s="20"/>
      <c r="D23"/>
    </row>
    <row r="24" spans="1:4" x14ac:dyDescent="0.25">
      <c r="A24" s="37"/>
      <c r="B24" s="15"/>
      <c r="C24" s="20"/>
      <c r="D24"/>
    </row>
    <row r="25" spans="1:4" x14ac:dyDescent="0.25">
      <c r="A25" s="37" t="s">
        <v>47</v>
      </c>
      <c r="B25" s="50"/>
      <c r="C25" s="20"/>
      <c r="D25"/>
    </row>
    <row r="26" spans="1:4" x14ac:dyDescent="0.25">
      <c r="A26" s="13" t="s">
        <v>46</v>
      </c>
      <c r="B26" s="51">
        <f>IF(D9&gt;0,D7/$D$9,0)</f>
        <v>0</v>
      </c>
      <c r="C26" s="20"/>
      <c r="D26"/>
    </row>
    <row r="27" spans="1:4" x14ac:dyDescent="0.25">
      <c r="A27" t="s">
        <v>45</v>
      </c>
      <c r="B27" s="51">
        <f>IF(D11&gt;0,D8/$D$9,0)</f>
        <v>0</v>
      </c>
      <c r="C27" s="49"/>
      <c r="D27"/>
    </row>
    <row r="28" spans="1:4" x14ac:dyDescent="0.25">
      <c r="B28" s="51"/>
      <c r="C28" s="49"/>
      <c r="D28"/>
    </row>
    <row r="29" spans="1:4" x14ac:dyDescent="0.25">
      <c r="A29" s="13"/>
      <c r="B29" s="50" t="s">
        <v>44</v>
      </c>
      <c r="C29" s="49" t="s">
        <v>43</v>
      </c>
      <c r="D29"/>
    </row>
    <row r="30" spans="1:4" x14ac:dyDescent="0.25">
      <c r="A30" s="37" t="s">
        <v>42</v>
      </c>
      <c r="B30" s="46">
        <f>IF(B8&gt;0,IF(D9/B4&gt;300,IF(C9&gt;B4*46,B4*46,C9),0),0)</f>
        <v>0</v>
      </c>
      <c r="C30" s="44">
        <f>IF(B8&gt;0,IF(D9/B4&gt;300,B4*B26*0.12*300+B4*B27*0.25*300,0),0)</f>
        <v>0</v>
      </c>
      <c r="D30"/>
    </row>
    <row r="31" spans="1:4" x14ac:dyDescent="0.25">
      <c r="A31" s="13"/>
      <c r="B31" s="46"/>
      <c r="C31" s="47"/>
      <c r="D31"/>
    </row>
    <row r="32" spans="1:4" x14ac:dyDescent="0.25">
      <c r="A32" s="37" t="s">
        <v>41</v>
      </c>
      <c r="C32" s="44">
        <f>IF(D9&gt;0,IF(B8&gt;0,0,IF(D9/B4&lt;=300,0,B4*0.12*300)),0)</f>
        <v>0</v>
      </c>
      <c r="D32"/>
    </row>
    <row r="33" spans="1:9" s="4" customFormat="1" ht="14.45" customHeight="1" x14ac:dyDescent="0.25">
      <c r="A33" s="13"/>
      <c r="B33" s="48"/>
      <c r="C33" s="47"/>
      <c r="F33"/>
      <c r="G33"/>
      <c r="H33"/>
      <c r="I33"/>
    </row>
    <row r="34" spans="1:9" x14ac:dyDescent="0.25">
      <c r="A34" s="37" t="s">
        <v>40</v>
      </c>
      <c r="B34" s="46"/>
      <c r="C34" s="44">
        <f>IF(B8&gt;0,IF(D9/B4&lt;=300,C9,0),0)</f>
        <v>0</v>
      </c>
      <c r="D34"/>
    </row>
    <row r="35" spans="1:9" x14ac:dyDescent="0.25">
      <c r="A35" s="37"/>
      <c r="B35" s="46"/>
      <c r="C35" s="44"/>
      <c r="D35"/>
    </row>
    <row r="36" spans="1:9" x14ac:dyDescent="0.25">
      <c r="A36" s="37" t="s">
        <v>39</v>
      </c>
      <c r="B36" s="45"/>
      <c r="C36" s="44">
        <f>IF(D9&gt;0,IF(B8&gt;0,0,IF(D9/B4&lt;=300,C9,0)),0)</f>
        <v>0</v>
      </c>
      <c r="D36"/>
    </row>
    <row r="37" spans="1:9" x14ac:dyDescent="0.25">
      <c r="A37" s="37"/>
      <c r="B37" s="43"/>
      <c r="C37" s="42"/>
      <c r="D37"/>
    </row>
    <row r="38" spans="1:9" x14ac:dyDescent="0.25">
      <c r="A38" s="40"/>
      <c r="B38" s="17"/>
      <c r="C38" s="21"/>
      <c r="D38"/>
    </row>
    <row r="40" spans="1:9" x14ac:dyDescent="0.25">
      <c r="A40" s="28"/>
    </row>
    <row r="41" spans="1:9" x14ac:dyDescent="0.25">
      <c r="A41" s="27" t="s">
        <v>31</v>
      </c>
    </row>
    <row r="42" spans="1:9" x14ac:dyDescent="0.25">
      <c r="A42" s="29" t="s">
        <v>32</v>
      </c>
    </row>
    <row r="43" spans="1:9" x14ac:dyDescent="0.25">
      <c r="A43" s="29" t="s">
        <v>30</v>
      </c>
    </row>
    <row r="44" spans="1:9" x14ac:dyDescent="0.25">
      <c r="A44" s="29" t="s">
        <v>38</v>
      </c>
    </row>
  </sheetData>
  <sheetProtection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zoomScale="85" zoomScaleNormal="85" workbookViewId="0">
      <selection activeCell="B4" sqref="B4"/>
    </sheetView>
  </sheetViews>
  <sheetFormatPr defaultRowHeight="15" x14ac:dyDescent="0.25"/>
  <cols>
    <col min="1" max="1" width="33.85546875" customWidth="1"/>
    <col min="2" max="3" width="15.140625" customWidth="1"/>
    <col min="4" max="4" width="15.140625" style="3" customWidth="1"/>
  </cols>
  <sheetData>
    <row r="1" spans="1:9" ht="21" x14ac:dyDescent="0.35">
      <c r="A1" s="24" t="s">
        <v>52</v>
      </c>
    </row>
    <row r="2" spans="1:9" x14ac:dyDescent="0.25">
      <c r="A2" s="41" t="s">
        <v>37</v>
      </c>
    </row>
    <row r="4" spans="1:9" x14ac:dyDescent="0.25">
      <c r="A4" t="s">
        <v>0</v>
      </c>
      <c r="B4" s="25">
        <v>2</v>
      </c>
    </row>
    <row r="6" spans="1:9" s="4" customFormat="1" ht="30" x14ac:dyDescent="0.25">
      <c r="B6" s="30" t="s">
        <v>16</v>
      </c>
      <c r="C6" s="31" t="s">
        <v>4</v>
      </c>
      <c r="D6" s="30" t="s">
        <v>17</v>
      </c>
    </row>
    <row r="7" spans="1:9" x14ac:dyDescent="0.25">
      <c r="A7" t="s">
        <v>28</v>
      </c>
      <c r="B7" s="26"/>
      <c r="C7" s="2">
        <f>0.1071*B7</f>
        <v>0</v>
      </c>
      <c r="D7" s="7">
        <f>B7-C7</f>
        <v>0</v>
      </c>
      <c r="F7" s="2"/>
      <c r="G7" s="9"/>
      <c r="H7" s="2"/>
      <c r="I7" s="9"/>
    </row>
    <row r="8" spans="1:9" x14ac:dyDescent="0.25">
      <c r="A8" t="s">
        <v>1</v>
      </c>
      <c r="B8" s="26"/>
      <c r="C8" s="2">
        <f>0.2*B8</f>
        <v>0</v>
      </c>
      <c r="D8" s="7">
        <f t="shared" ref="D8:D11" si="0">B8-C8</f>
        <v>0</v>
      </c>
      <c r="F8" s="2"/>
      <c r="G8" s="9"/>
      <c r="H8" s="2"/>
      <c r="I8" s="9"/>
    </row>
    <row r="9" spans="1:9" x14ac:dyDescent="0.25">
      <c r="A9" t="s">
        <v>2</v>
      </c>
      <c r="B9" s="26"/>
      <c r="C9" s="2">
        <f>0.2*B9</f>
        <v>0</v>
      </c>
      <c r="D9" s="7">
        <f t="shared" si="0"/>
        <v>0</v>
      </c>
      <c r="H9" s="2"/>
      <c r="I9" s="9"/>
    </row>
    <row r="10" spans="1:9" s="4" customFormat="1" x14ac:dyDescent="0.25">
      <c r="A10" s="4" t="s">
        <v>3</v>
      </c>
      <c r="B10" s="6">
        <f>SUM(B7:B9)</f>
        <v>0</v>
      </c>
      <c r="C10" s="6">
        <f>SUM(C7:C9)</f>
        <v>0</v>
      </c>
      <c r="D10" s="8">
        <f>SUM(D7:D9)</f>
        <v>0</v>
      </c>
      <c r="F10" s="6"/>
      <c r="H10" s="6"/>
    </row>
    <row r="11" spans="1:9" s="4" customFormat="1" x14ac:dyDescent="0.25">
      <c r="A11" s="33" t="s">
        <v>34</v>
      </c>
      <c r="B11" s="26"/>
      <c r="C11" s="6"/>
      <c r="D11" s="7">
        <f t="shared" si="0"/>
        <v>0</v>
      </c>
      <c r="F11" s="6"/>
      <c r="H11" s="6"/>
    </row>
    <row r="12" spans="1:9" s="4" customFormat="1" x14ac:dyDescent="0.25">
      <c r="A12" s="4" t="s">
        <v>35</v>
      </c>
      <c r="B12" s="6">
        <f>SUM(B10:B11)</f>
        <v>0</v>
      </c>
      <c r="C12" s="6"/>
      <c r="D12" s="6">
        <f>SUM(D10:D11)</f>
        <v>0</v>
      </c>
      <c r="F12" s="6"/>
      <c r="H12" s="6"/>
    </row>
    <row r="14" spans="1:9" ht="30" x14ac:dyDescent="0.25">
      <c r="B14" s="35" t="s">
        <v>15</v>
      </c>
      <c r="C14" s="35" t="s">
        <v>25</v>
      </c>
    </row>
    <row r="15" spans="1:9" s="4" customFormat="1" ht="18.75" x14ac:dyDescent="0.3">
      <c r="A15" s="1" t="s">
        <v>14</v>
      </c>
      <c r="B15" s="23">
        <f>MAX(B32:B36)</f>
        <v>0</v>
      </c>
      <c r="C15" s="23">
        <f>MAX(C33:C36)</f>
        <v>0</v>
      </c>
      <c r="D15" s="5"/>
    </row>
    <row r="16" spans="1:9" ht="8.25" customHeight="1" x14ac:dyDescent="0.3">
      <c r="A16" s="22"/>
    </row>
    <row r="17" spans="1:4" ht="18.75" x14ac:dyDescent="0.3">
      <c r="A17" s="1" t="s">
        <v>27</v>
      </c>
      <c r="B17" s="23">
        <f>IF(D12&gt;B4*90,B4*90,D12)</f>
        <v>0</v>
      </c>
      <c r="C17" s="23">
        <f>B17</f>
        <v>0</v>
      </c>
    </row>
    <row r="18" spans="1:4" ht="8.25" customHeight="1" x14ac:dyDescent="0.3">
      <c r="A18" s="22"/>
    </row>
    <row r="19" spans="1:4" ht="18.75" x14ac:dyDescent="0.3">
      <c r="A19" s="1" t="s">
        <v>33</v>
      </c>
      <c r="B19" s="32">
        <f>B12-B17-B15</f>
        <v>0</v>
      </c>
      <c r="C19" s="32">
        <f>B12-C17-C15</f>
        <v>0</v>
      </c>
    </row>
    <row r="20" spans="1:4" ht="18.75" x14ac:dyDescent="0.3">
      <c r="A20" s="1"/>
      <c r="B20" s="3"/>
      <c r="C20" s="3"/>
    </row>
    <row r="22" spans="1:4" x14ac:dyDescent="0.25">
      <c r="A22" s="10" t="s">
        <v>18</v>
      </c>
      <c r="B22" s="11"/>
      <c r="C22" s="12" t="s">
        <v>5</v>
      </c>
      <c r="D22" s="18"/>
    </row>
    <row r="23" spans="1:4" x14ac:dyDescent="0.25">
      <c r="A23" s="13" t="s">
        <v>8</v>
      </c>
      <c r="B23" s="14">
        <f>B7+B8-C7-C8</f>
        <v>0</v>
      </c>
      <c r="C23" s="14">
        <f>B23/B4</f>
        <v>0</v>
      </c>
      <c r="D23" s="19" t="s">
        <v>10</v>
      </c>
    </row>
    <row r="24" spans="1:4" x14ac:dyDescent="0.25">
      <c r="A24" s="13" t="s">
        <v>9</v>
      </c>
      <c r="B24" s="14">
        <f>B10-C10</f>
        <v>0</v>
      </c>
      <c r="C24" s="14">
        <f>B24/B4</f>
        <v>0</v>
      </c>
      <c r="D24" s="19" t="s">
        <v>11</v>
      </c>
    </row>
    <row r="25" spans="1:4" x14ac:dyDescent="0.25">
      <c r="A25" s="13"/>
      <c r="B25" s="15"/>
      <c r="C25" s="15"/>
      <c r="D25" s="20"/>
    </row>
    <row r="26" spans="1:4" x14ac:dyDescent="0.25">
      <c r="A26" s="13" t="s">
        <v>21</v>
      </c>
      <c r="B26" s="16" t="str">
        <f>IF(B23&gt;0,D7/B23,"")</f>
        <v/>
      </c>
      <c r="C26" s="15"/>
      <c r="D26" s="20"/>
    </row>
    <row r="27" spans="1:4" x14ac:dyDescent="0.25">
      <c r="A27" s="13" t="s">
        <v>20</v>
      </c>
      <c r="B27" s="16" t="str">
        <f>IF(B23&gt;0,D8/B23,"")</f>
        <v/>
      </c>
      <c r="C27" s="15"/>
      <c r="D27" s="20"/>
    </row>
    <row r="28" spans="1:4" x14ac:dyDescent="0.25">
      <c r="A28" s="13" t="s">
        <v>19</v>
      </c>
      <c r="B28" s="16" t="str">
        <f>IF(D10&gt;0,D7/D10,"")</f>
        <v/>
      </c>
      <c r="C28" s="15"/>
      <c r="D28" s="20"/>
    </row>
    <row r="29" spans="1:4" x14ac:dyDescent="0.25">
      <c r="A29" s="13" t="s">
        <v>22</v>
      </c>
      <c r="B29" s="16" t="str">
        <f>IF(D10&gt;0,(D8+D9)/D10,"")</f>
        <v/>
      </c>
      <c r="C29" s="15"/>
      <c r="D29" s="20"/>
    </row>
    <row r="30" spans="1:4" x14ac:dyDescent="0.25">
      <c r="A30" s="13"/>
      <c r="B30" s="15"/>
      <c r="C30" s="15"/>
      <c r="D30" s="20"/>
    </row>
    <row r="31" spans="1:4" s="4" customFormat="1" ht="33" customHeight="1" x14ac:dyDescent="0.25">
      <c r="A31" s="37" t="s">
        <v>26</v>
      </c>
      <c r="B31" s="35" t="s">
        <v>15</v>
      </c>
      <c r="C31" s="35" t="s">
        <v>25</v>
      </c>
      <c r="D31" s="38"/>
    </row>
    <row r="32" spans="1:4" x14ac:dyDescent="0.25">
      <c r="A32" s="13" t="s">
        <v>7</v>
      </c>
      <c r="B32" s="36" t="str">
        <f>IF(B8&gt;0,IF(C23&gt;=300,IF(C10&lt;46*B4,C10,46*B4),"a)"),"a)")</f>
        <v>a)</v>
      </c>
      <c r="C32" s="34" t="s">
        <v>23</v>
      </c>
      <c r="D32" s="20"/>
    </row>
    <row r="33" spans="1:4" x14ac:dyDescent="0.25">
      <c r="A33" s="13" t="s">
        <v>24</v>
      </c>
      <c r="B33" s="36" t="s">
        <v>23</v>
      </c>
      <c r="C33" s="36" t="str">
        <f>IF(B8&gt;0,IF(C23&gt;=200,IF(C10&lt;31*B4,C10,31*B4),"b)"),"b)")</f>
        <v>b)</v>
      </c>
      <c r="D33" s="20"/>
    </row>
    <row r="34" spans="1:4" x14ac:dyDescent="0.25">
      <c r="A34" s="13" t="s">
        <v>6</v>
      </c>
      <c r="B34" s="36" t="str">
        <f>IF(B29&gt;0,IF(C24&gt;=180,IF(C10&lt;28*B4,C10,28*B4),"c)"),"c)")</f>
        <v>c)</v>
      </c>
      <c r="C34" s="36" t="str">
        <f>B34</f>
        <v>c)</v>
      </c>
      <c r="D34" s="20"/>
    </row>
    <row r="35" spans="1:4" x14ac:dyDescent="0.25">
      <c r="A35" s="13" t="s">
        <v>12</v>
      </c>
      <c r="B35" s="14">
        <f>IF(C23&gt;300,((B7-C7)/B23*300*0.12+(B8-C8)/B23*300*0.25)*B4,C7+C8)</f>
        <v>0</v>
      </c>
      <c r="C35" s="14">
        <f>IF(C23&gt;200,((B7-C7)/B23*200*0.12+(B8-C8)/B23*200*0.25)*B4,C7+C8)</f>
        <v>0</v>
      </c>
      <c r="D35" s="20"/>
    </row>
    <row r="36" spans="1:4" x14ac:dyDescent="0.25">
      <c r="A36" s="13" t="s">
        <v>13</v>
      </c>
      <c r="B36" s="14">
        <f>IF(C24&gt;180,((B7-C7)/B24*180*0.12+(B8-C8+B9-C9)/B24*180*0.25)*B4,C10)</f>
        <v>0</v>
      </c>
      <c r="C36" s="14">
        <f>B36</f>
        <v>0</v>
      </c>
      <c r="D36" s="20"/>
    </row>
    <row r="37" spans="1:4" x14ac:dyDescent="0.25">
      <c r="A37" s="13"/>
      <c r="B37" s="15"/>
      <c r="C37" s="15"/>
      <c r="D37" s="20"/>
    </row>
    <row r="38" spans="1:4" x14ac:dyDescent="0.25">
      <c r="A38" s="39" t="str">
        <f>IF(B32="a)","a) Belopp exkl vin/sprit och moms understiger 300 kr per person.","")</f>
        <v>a) Belopp exkl vin/sprit och moms understiger 300 kr per person.</v>
      </c>
      <c r="B38" s="15"/>
      <c r="C38" s="15"/>
      <c r="D38" s="20"/>
    </row>
    <row r="39" spans="1:4" x14ac:dyDescent="0.25">
      <c r="A39" s="39" t="str">
        <f>IF(C33="b)","b) Belopp exkl vin/sprit och moms understiger 200 kr per person.","")</f>
        <v>b) Belopp exkl vin/sprit och moms understiger 200 kr per person.</v>
      </c>
      <c r="B39" s="15"/>
      <c r="C39" s="15"/>
      <c r="D39" s="20"/>
    </row>
    <row r="40" spans="1:4" x14ac:dyDescent="0.25">
      <c r="A40" s="40" t="str">
        <f>IF(B34="c)","c) Belopp exkl moms understiger 180 kr per person.","")</f>
        <v>c) Belopp exkl moms understiger 180 kr per person.</v>
      </c>
      <c r="B40" s="17"/>
      <c r="C40" s="17"/>
      <c r="D40" s="21"/>
    </row>
    <row r="42" spans="1:4" x14ac:dyDescent="0.25">
      <c r="A42" s="28"/>
    </row>
    <row r="43" spans="1:4" x14ac:dyDescent="0.25">
      <c r="A43" s="27" t="s">
        <v>31</v>
      </c>
    </row>
    <row r="44" spans="1:4" x14ac:dyDescent="0.25">
      <c r="A44" s="29" t="s">
        <v>32</v>
      </c>
    </row>
    <row r="45" spans="1:4" x14ac:dyDescent="0.25">
      <c r="A45" s="29" t="s">
        <v>30</v>
      </c>
    </row>
    <row r="46" spans="1:4" x14ac:dyDescent="0.25">
      <c r="A46" s="29" t="s">
        <v>29</v>
      </c>
    </row>
  </sheetData>
  <sheetProtection sheet="1" objects="1" scenarios="1" selectLockedCells="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2017</vt:lpstr>
      <vt:lpstr>2017 (brutna år)</vt:lpstr>
      <vt:lpstr>2016</vt:lpstr>
    </vt:vector>
  </TitlesOfParts>
  <Company>BJorn Lunden Information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Fyhr</dc:creator>
  <cp:lastModifiedBy>Karin Fyhr</cp:lastModifiedBy>
  <cp:lastPrinted>2014-08-21T12:43:55Z</cp:lastPrinted>
  <dcterms:created xsi:type="dcterms:W3CDTF">2014-08-12T11:21:20Z</dcterms:created>
  <dcterms:modified xsi:type="dcterms:W3CDTF">2016-12-30T10:25:19Z</dcterms:modified>
</cp:coreProperties>
</file>